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5730" activeTab="3"/>
  </bookViews>
  <sheets>
    <sheet name="Balancesheet" sheetId="1" r:id="rId1"/>
    <sheet name="Incomestatement" sheetId="2" r:id="rId2"/>
    <sheet name="statement of equity" sheetId="3" r:id="rId3"/>
    <sheet name="cashflow" sheetId="4" r:id="rId4"/>
  </sheets>
  <externalReferences>
    <externalReference r:id="rId7"/>
  </externalReferences>
  <definedNames>
    <definedName name="_xlnm.Print_Area" localSheetId="3">'cashflow'!$A$1:$C$45</definedName>
    <definedName name="_xlnm.Print_Area" localSheetId="1">'Incomestatement'!$A$1:$I$25</definedName>
  </definedNames>
  <calcPr fullCalcOnLoad="1"/>
</workbook>
</file>

<file path=xl/sharedStrings.xml><?xml version="1.0" encoding="utf-8"?>
<sst xmlns="http://schemas.openxmlformats.org/spreadsheetml/2006/main" count="102" uniqueCount="80">
  <si>
    <t>Perusahaan Sadur Timah Malaysia (Perstima) Berhad</t>
  </si>
  <si>
    <t>(Company No. 49971-D)</t>
  </si>
  <si>
    <t>(Incorporated in Malaysia)</t>
  </si>
  <si>
    <t>Condensed consolidated balance sheet as at 30 Sep 2003</t>
  </si>
  <si>
    <t>Note</t>
  </si>
  <si>
    <t>30.09.2003</t>
  </si>
  <si>
    <t>31.03.2003</t>
  </si>
  <si>
    <t>RM'000</t>
  </si>
  <si>
    <t>Property, plant and equipment</t>
  </si>
  <si>
    <t>Current assets</t>
  </si>
  <si>
    <t>Inventories</t>
  </si>
  <si>
    <t>Trade debtors &amp; other receivables</t>
  </si>
  <si>
    <t>Cash and cash equivalents</t>
  </si>
  <si>
    <t>Current liabilities</t>
  </si>
  <si>
    <t>Trade and other payables</t>
  </si>
  <si>
    <t>Borrowings</t>
  </si>
  <si>
    <t>Taxation</t>
  </si>
  <si>
    <t>Net current assets</t>
  </si>
  <si>
    <t>Financed by:-</t>
  </si>
  <si>
    <t>Capital and reserves</t>
  </si>
  <si>
    <t>Share capital</t>
  </si>
  <si>
    <t>Reserves</t>
  </si>
  <si>
    <t>Long term &amp; deferred liabilities</t>
  </si>
  <si>
    <t>Term Loan</t>
  </si>
  <si>
    <t>Deferred taxation</t>
  </si>
  <si>
    <t>Condensed consolidated income statement</t>
  </si>
  <si>
    <t>for the period ended 30 Sep 2003</t>
  </si>
  <si>
    <t>.</t>
  </si>
  <si>
    <t>3 months ended</t>
  </si>
  <si>
    <t>6 months ended</t>
  </si>
  <si>
    <t>30 Sep</t>
  </si>
  <si>
    <t>RM,000</t>
  </si>
  <si>
    <t>Revenue</t>
  </si>
  <si>
    <t>Cost of Sales</t>
  </si>
  <si>
    <t>Gross profit</t>
  </si>
  <si>
    <t>Operating expenses</t>
  </si>
  <si>
    <t>Operating profit</t>
  </si>
  <si>
    <t>Interest expense</t>
  </si>
  <si>
    <t>Interest income</t>
  </si>
  <si>
    <t>Profit before tax</t>
  </si>
  <si>
    <t>Tax expense</t>
  </si>
  <si>
    <t>Net profit for the period</t>
  </si>
  <si>
    <r>
      <t xml:space="preserve">Basic earnings per ordinary share </t>
    </r>
    <r>
      <rPr>
        <sz val="12"/>
        <rFont val="Times New Roman"/>
        <family val="1"/>
      </rPr>
      <t>(sen)</t>
    </r>
  </si>
  <si>
    <r>
      <t xml:space="preserve">Diluted earnings per ordinary share </t>
    </r>
    <r>
      <rPr>
        <sz val="12"/>
        <rFont val="Times New Roman"/>
        <family val="1"/>
      </rPr>
      <t>(sen)</t>
    </r>
  </si>
  <si>
    <t xml:space="preserve">Condensed consolidated cash flow statement </t>
  </si>
  <si>
    <t>for the six months ended 30 Sep 2003</t>
  </si>
  <si>
    <t>Cash flows from operating activities</t>
  </si>
  <si>
    <t>Profits before tax</t>
  </si>
  <si>
    <t>Non-cash items</t>
  </si>
  <si>
    <t>Non-operating items</t>
  </si>
  <si>
    <t>Operating profit before working capital changes</t>
  </si>
  <si>
    <t>Changes in working capital :</t>
  </si>
  <si>
    <t>Net Change in current assets</t>
  </si>
  <si>
    <t>Net Change in current liabilities</t>
  </si>
  <si>
    <t>Net cash generated from operating activities</t>
  </si>
  <si>
    <t>Investing Activities</t>
  </si>
  <si>
    <t>-Equity investments</t>
  </si>
  <si>
    <t>-Other investments</t>
  </si>
  <si>
    <t>Cash flows from financing activities</t>
  </si>
  <si>
    <t>-Bank borrowings</t>
  </si>
  <si>
    <t>-Dividends paid to shareholders</t>
  </si>
  <si>
    <t>-Interest paid</t>
  </si>
  <si>
    <t>Net Change in Cash and Cash Equivalents</t>
  </si>
  <si>
    <t xml:space="preserve">Cash and Cash Equivalent at 1 April </t>
  </si>
  <si>
    <t xml:space="preserve">Cash and Cash Equivalent at 30 Sep </t>
  </si>
  <si>
    <t>Condensed consolidated statement of changes in equity</t>
  </si>
  <si>
    <t>Distributable</t>
  </si>
  <si>
    <t xml:space="preserve">Share </t>
  </si>
  <si>
    <t xml:space="preserve">Non - </t>
  </si>
  <si>
    <t xml:space="preserve">Retained </t>
  </si>
  <si>
    <t>Capital</t>
  </si>
  <si>
    <t>distributable</t>
  </si>
  <si>
    <t>profits</t>
  </si>
  <si>
    <t>Total</t>
  </si>
  <si>
    <t>At 1 April 2003</t>
  </si>
  <si>
    <t>Exercise new shares</t>
  </si>
  <si>
    <t>Dividend</t>
  </si>
  <si>
    <t>At 30 Sep 2003</t>
  </si>
  <si>
    <t>Net cash used in investing activities</t>
  </si>
  <si>
    <t>Net cash generated from financing activities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</si>
</sst>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"/>
    <numFmt numFmtId="165" formatCode="_-* #,##0_-;\-* #,##0_-;_-* &quot;-&quot;_-;_-@_-"/>
    <numFmt numFmtId="166" formatCode="_(* #,##0_);_(* \(#,##0\);_(* &quot;-&quot;??_);_(@_)"/>
  </numFmts>
  <fonts count="18">
    <font>
      <sz val="10"/>
      <name val="Arial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39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center" vertical="justify"/>
    </xf>
    <xf numFmtId="0" fontId="6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164" fontId="9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justify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41" fontId="10" fillId="0" borderId="0" xfId="0" applyNumberFormat="1" applyFont="1" applyFill="1" applyAlignment="1">
      <alignment/>
    </xf>
    <xf numFmtId="41" fontId="11" fillId="0" borderId="0" xfId="0" applyNumberFormat="1" applyFont="1" applyFill="1" applyAlignment="1">
      <alignment/>
    </xf>
    <xf numFmtId="41" fontId="12" fillId="0" borderId="1" xfId="0" applyNumberFormat="1" applyFont="1" applyBorder="1" applyAlignment="1">
      <alignment/>
    </xf>
    <xf numFmtId="41" fontId="4" fillId="0" borderId="2" xfId="0" applyNumberFormat="1" applyFont="1" applyFill="1" applyBorder="1" applyAlignment="1">
      <alignment/>
    </xf>
    <xf numFmtId="41" fontId="10" fillId="0" borderId="3" xfId="0" applyNumberFormat="1" applyFont="1" applyFill="1" applyBorder="1" applyAlignment="1">
      <alignment/>
    </xf>
    <xf numFmtId="41" fontId="10" fillId="0" borderId="2" xfId="0" applyNumberFormat="1" applyFont="1" applyFill="1" applyBorder="1" applyAlignment="1">
      <alignment/>
    </xf>
    <xf numFmtId="41" fontId="10" fillId="0" borderId="4" xfId="0" applyNumberFormat="1" applyFont="1" applyFill="1" applyBorder="1" applyAlignment="1">
      <alignment/>
    </xf>
    <xf numFmtId="41" fontId="4" fillId="0" borderId="5" xfId="0" applyNumberFormat="1" applyFont="1" applyFill="1" applyBorder="1" applyAlignment="1">
      <alignment/>
    </xf>
    <xf numFmtId="41" fontId="12" fillId="0" borderId="3" xfId="0" applyNumberFormat="1" applyFont="1" applyBorder="1" applyAlignment="1">
      <alignment/>
    </xf>
    <xf numFmtId="165" fontId="4" fillId="0" borderId="2" xfId="0" applyNumberFormat="1" applyFont="1" applyFill="1" applyBorder="1" applyAlignment="1">
      <alignment/>
    </xf>
    <xf numFmtId="41" fontId="4" fillId="0" borderId="4" xfId="0" applyNumberFormat="1" applyFont="1" applyFill="1" applyBorder="1" applyAlignment="1">
      <alignment/>
    </xf>
    <xf numFmtId="41" fontId="4" fillId="0" borderId="3" xfId="0" applyNumberFormat="1" applyFont="1" applyFill="1" applyBorder="1" applyAlignment="1">
      <alignment/>
    </xf>
    <xf numFmtId="41" fontId="12" fillId="0" borderId="4" xfId="0" applyNumberFormat="1" applyFont="1" applyBorder="1" applyAlignment="1">
      <alignment/>
    </xf>
    <xf numFmtId="41" fontId="4" fillId="0" borderId="6" xfId="0" applyNumberFormat="1" applyFont="1" applyFill="1" applyBorder="1" applyAlignment="1">
      <alignment/>
    </xf>
    <xf numFmtId="41" fontId="4" fillId="0" borderId="7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Fill="1" applyAlignment="1">
      <alignment/>
    </xf>
    <xf numFmtId="41" fontId="4" fillId="0" borderId="8" xfId="0" applyNumberFormat="1" applyFont="1" applyFill="1" applyBorder="1" applyAlignment="1">
      <alignment/>
    </xf>
    <xf numFmtId="166" fontId="13" fillId="0" borderId="0" xfId="15" applyNumberFormat="1" applyFont="1" applyAlignment="1">
      <alignment horizontal="center"/>
    </xf>
    <xf numFmtId="166" fontId="13" fillId="0" borderId="1" xfId="15" applyNumberFormat="1" applyFont="1" applyBorder="1" applyAlignment="1">
      <alignment horizontal="center"/>
    </xf>
    <xf numFmtId="166" fontId="13" fillId="0" borderId="7" xfId="15" applyNumberFormat="1" applyFont="1" applyBorder="1" applyAlignment="1">
      <alignment horizontal="center"/>
    </xf>
    <xf numFmtId="43" fontId="13" fillId="0" borderId="9" xfId="15" applyNumberFormat="1" applyFont="1" applyBorder="1" applyAlignment="1">
      <alignment horizontal="center"/>
    </xf>
    <xf numFmtId="0" fontId="0" fillId="0" borderId="0" xfId="0" applyBorder="1" applyAlignment="1">
      <alignment/>
    </xf>
    <xf numFmtId="166" fontId="10" fillId="0" borderId="0" xfId="15" applyNumberFormat="1" applyFont="1" applyAlignment="1">
      <alignment/>
    </xf>
    <xf numFmtId="166" fontId="0" fillId="0" borderId="0" xfId="15" applyNumberFormat="1" applyBorder="1" applyAlignment="1">
      <alignment/>
    </xf>
    <xf numFmtId="166" fontId="0" fillId="0" borderId="0" xfId="15" applyNumberFormat="1" applyFont="1" applyBorder="1" applyAlignment="1">
      <alignment/>
    </xf>
    <xf numFmtId="166" fontId="10" fillId="0" borderId="0" xfId="0" applyNumberFormat="1" applyFont="1" applyAlignment="1">
      <alignment/>
    </xf>
    <xf numFmtId="166" fontId="10" fillId="0" borderId="0" xfId="19" applyNumberFormat="1" applyFont="1" applyAlignment="1">
      <alignment/>
    </xf>
    <xf numFmtId="166" fontId="10" fillId="0" borderId="6" xfId="15" applyNumberFormat="1" applyFont="1" applyBorder="1" applyAlignment="1">
      <alignment/>
    </xf>
    <xf numFmtId="0" fontId="10" fillId="0" borderId="0" xfId="0" applyFont="1" applyAlignment="1" quotePrefix="1">
      <alignment/>
    </xf>
    <xf numFmtId="43" fontId="0" fillId="0" borderId="0" xfId="15" applyBorder="1" applyAlignment="1">
      <alignment/>
    </xf>
    <xf numFmtId="166" fontId="10" fillId="0" borderId="7" xfId="15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0" fillId="0" borderId="0" xfId="0" applyFont="1" applyAlignment="1">
      <alignment horizontal="center"/>
    </xf>
    <xf numFmtId="16" fontId="10" fillId="0" borderId="0" xfId="0" applyNumberFormat="1" applyFont="1" applyAlignment="1" quotePrefix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22</xdr:row>
      <xdr:rowOff>76200</xdr:rowOff>
    </xdr:from>
    <xdr:to>
      <xdr:col>5</xdr:col>
      <xdr:colOff>0</xdr:colOff>
      <xdr:row>22</xdr:row>
      <xdr:rowOff>76200</xdr:rowOff>
    </xdr:to>
    <xdr:sp>
      <xdr:nvSpPr>
        <xdr:cNvPr id="1" name="Line 1"/>
        <xdr:cNvSpPr>
          <a:spLocks/>
        </xdr:cNvSpPr>
      </xdr:nvSpPr>
      <xdr:spPr>
        <a:xfrm>
          <a:off x="5029200" y="55245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76200</xdr:rowOff>
    </xdr:from>
    <xdr:to>
      <xdr:col>7</xdr:col>
      <xdr:colOff>0</xdr:colOff>
      <xdr:row>22</xdr:row>
      <xdr:rowOff>76200</xdr:rowOff>
    </xdr:to>
    <xdr:sp>
      <xdr:nvSpPr>
        <xdr:cNvPr id="2" name="Line 2"/>
        <xdr:cNvSpPr>
          <a:spLocks/>
        </xdr:cNvSpPr>
      </xdr:nvSpPr>
      <xdr:spPr>
        <a:xfrm>
          <a:off x="6286500" y="55245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xcel\condensedfinancialstatementapr03-sep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 equity"/>
      <sheetName val="indirectcflow"/>
      <sheetName val="Sheet1"/>
      <sheetName val="Sheet2"/>
      <sheetName val="reclassification"/>
      <sheetName val="incomestmt"/>
      <sheetName val="cashflowdetail"/>
      <sheetName val="cashflow"/>
      <sheetName val="calculatecashflow"/>
      <sheetName val="console adj"/>
      <sheetName val="Balancesheet"/>
    </sheetNames>
    <sheetDataSet>
      <sheetData sheetId="9">
        <row r="11">
          <cell r="N11">
            <v>104035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="60" workbookViewId="0" topLeftCell="A15">
      <selection activeCell="C10" sqref="C10"/>
    </sheetView>
  </sheetViews>
  <sheetFormatPr defaultColWidth="9.140625" defaultRowHeight="12.75"/>
  <cols>
    <col min="1" max="1" width="3.7109375" style="0" customWidth="1"/>
    <col min="2" max="2" width="55.140625" style="0" customWidth="1"/>
    <col min="3" max="4" width="8.28125" style="0" customWidth="1"/>
    <col min="5" max="5" width="16.28125" style="0" customWidth="1"/>
    <col min="6" max="6" width="2.57421875" style="0" customWidth="1"/>
    <col min="7" max="7" width="16.00390625" style="0" customWidth="1"/>
  </cols>
  <sheetData>
    <row r="1" spans="1:7" ht="22.5">
      <c r="A1" s="1" t="s">
        <v>0</v>
      </c>
      <c r="B1" s="2"/>
      <c r="C1" s="2"/>
      <c r="D1" s="2"/>
      <c r="E1" s="3"/>
      <c r="F1" s="3"/>
      <c r="G1" s="3"/>
    </row>
    <row r="2" spans="1:7" ht="20.25">
      <c r="A2" s="4" t="s">
        <v>1</v>
      </c>
      <c r="B2" s="5"/>
      <c r="C2" s="5"/>
      <c r="D2" s="5"/>
      <c r="E2" s="6"/>
      <c r="F2" s="6"/>
      <c r="G2" s="6"/>
    </row>
    <row r="3" spans="1:7" ht="20.25">
      <c r="A3" s="4" t="s">
        <v>2</v>
      </c>
      <c r="B3" s="7"/>
      <c r="C3" s="7"/>
      <c r="D3" s="7"/>
      <c r="E3" s="6"/>
      <c r="F3" s="6"/>
      <c r="G3" s="6"/>
    </row>
    <row r="4" spans="1:7" ht="20.25">
      <c r="A4" s="8"/>
      <c r="B4" s="8"/>
      <c r="C4" s="8"/>
      <c r="D4" s="8"/>
      <c r="E4" s="6"/>
      <c r="F4" s="6"/>
      <c r="G4" s="6"/>
    </row>
    <row r="5" spans="1:7" ht="22.5">
      <c r="A5" s="9" t="s">
        <v>3</v>
      </c>
      <c r="B5" s="10"/>
      <c r="C5" s="10"/>
      <c r="D5" s="10"/>
      <c r="E5" s="6"/>
      <c r="F5" s="6"/>
      <c r="G5" s="6"/>
    </row>
    <row r="6" spans="1:7" ht="20.25">
      <c r="A6" s="11"/>
      <c r="B6" s="11"/>
      <c r="C6" s="11"/>
      <c r="D6" s="11"/>
      <c r="E6" s="6"/>
      <c r="F6" s="6"/>
      <c r="G6" s="6"/>
    </row>
    <row r="7" spans="1:7" ht="20.25">
      <c r="A7" s="12"/>
      <c r="B7" s="12"/>
      <c r="C7" s="12"/>
      <c r="D7" s="12"/>
      <c r="E7" s="6"/>
      <c r="F7" s="6"/>
      <c r="G7" s="6"/>
    </row>
    <row r="8" spans="1:7" ht="20.25">
      <c r="A8" s="12"/>
      <c r="B8" s="12"/>
      <c r="C8" s="12"/>
      <c r="D8" s="12"/>
      <c r="E8" s="6"/>
      <c r="F8" s="6"/>
      <c r="G8" s="6"/>
    </row>
    <row r="9" spans="1:7" ht="18.75">
      <c r="A9" s="13"/>
      <c r="B9" s="13"/>
      <c r="C9" s="13" t="s">
        <v>4</v>
      </c>
      <c r="D9" s="13"/>
      <c r="E9" s="14" t="s">
        <v>5</v>
      </c>
      <c r="F9" s="15"/>
      <c r="G9" s="14" t="s">
        <v>6</v>
      </c>
    </row>
    <row r="10" spans="1:7" ht="18.75">
      <c r="A10" s="16"/>
      <c r="B10" s="16"/>
      <c r="C10" s="16"/>
      <c r="D10" s="16"/>
      <c r="E10" s="13" t="s">
        <v>7</v>
      </c>
      <c r="F10" s="17"/>
      <c r="G10" s="13" t="s">
        <v>7</v>
      </c>
    </row>
    <row r="11" spans="1:7" ht="18.75">
      <c r="A11" s="15" t="s">
        <v>8</v>
      </c>
      <c r="B11" s="17"/>
      <c r="C11" s="18">
        <v>9</v>
      </c>
      <c r="D11" s="18"/>
      <c r="E11" s="19">
        <f>'[1]console adj'!$N$11</f>
        <v>104035</v>
      </c>
      <c r="F11" s="17"/>
      <c r="G11" s="19">
        <f>88651</f>
        <v>88651</v>
      </c>
    </row>
    <row r="12" spans="1:7" ht="18.75">
      <c r="A12" s="17"/>
      <c r="B12" s="17"/>
      <c r="C12" s="17"/>
      <c r="D12" s="17"/>
      <c r="E12" s="20"/>
      <c r="F12" s="17"/>
      <c r="G12" s="20"/>
    </row>
    <row r="13" spans="1:7" ht="18.75">
      <c r="A13" s="15" t="s">
        <v>9</v>
      </c>
      <c r="B13" s="17"/>
      <c r="C13" s="17"/>
      <c r="D13" s="17"/>
      <c r="E13" s="21"/>
      <c r="F13" s="17"/>
      <c r="G13" s="21"/>
    </row>
    <row r="14" spans="1:7" ht="18.75">
      <c r="A14" s="17"/>
      <c r="B14" s="17" t="s">
        <v>10</v>
      </c>
      <c r="C14" s="17"/>
      <c r="D14" s="17"/>
      <c r="E14" s="22">
        <v>50991</v>
      </c>
      <c r="F14" s="17"/>
      <c r="G14" s="23">
        <v>37231</v>
      </c>
    </row>
    <row r="15" spans="1:7" ht="18.75">
      <c r="A15" s="17"/>
      <c r="B15" s="17" t="s">
        <v>11</v>
      </c>
      <c r="C15" s="17"/>
      <c r="D15" s="17"/>
      <c r="E15" s="22">
        <v>43007</v>
      </c>
      <c r="F15" s="17"/>
      <c r="G15" s="24">
        <v>40797</v>
      </c>
    </row>
    <row r="16" spans="1:7" ht="18.75">
      <c r="A16" s="17"/>
      <c r="B16" s="17" t="s">
        <v>12</v>
      </c>
      <c r="C16" s="17"/>
      <c r="D16" s="17"/>
      <c r="E16" s="22">
        <v>42883</v>
      </c>
      <c r="F16" s="17"/>
      <c r="G16" s="25">
        <v>30422</v>
      </c>
    </row>
    <row r="17" spans="1:7" ht="18.75">
      <c r="A17" s="17"/>
      <c r="B17" s="17"/>
      <c r="C17" s="17"/>
      <c r="D17" s="17"/>
      <c r="E17" s="26">
        <f>SUM(E14:E16)</f>
        <v>136881</v>
      </c>
      <c r="F17" s="17"/>
      <c r="G17" s="26">
        <f>SUM(G14:G16)</f>
        <v>108450</v>
      </c>
    </row>
    <row r="18" spans="1:7" ht="18.75">
      <c r="A18" s="15" t="s">
        <v>13</v>
      </c>
      <c r="B18" s="17"/>
      <c r="C18" s="17"/>
      <c r="D18" s="17"/>
      <c r="E18" s="27"/>
      <c r="F18" s="17"/>
      <c r="G18" s="27"/>
    </row>
    <row r="19" spans="1:7" ht="18.75">
      <c r="A19" s="17"/>
      <c r="B19" s="17" t="s">
        <v>14</v>
      </c>
      <c r="C19" s="17"/>
      <c r="D19" s="17"/>
      <c r="E19" s="22">
        <f>17103+186</f>
        <v>17289</v>
      </c>
      <c r="F19" s="17"/>
      <c r="G19" s="24">
        <v>21099</v>
      </c>
    </row>
    <row r="20" spans="1:7" ht="18.75">
      <c r="A20" s="17"/>
      <c r="B20" s="17" t="s">
        <v>15</v>
      </c>
      <c r="C20" s="17"/>
      <c r="D20" s="17"/>
      <c r="E20" s="28">
        <v>81247</v>
      </c>
      <c r="F20" s="17"/>
      <c r="G20" s="24">
        <v>51055</v>
      </c>
    </row>
    <row r="21" spans="1:7" ht="18.75">
      <c r="A21" s="17"/>
      <c r="B21" s="17" t="s">
        <v>16</v>
      </c>
      <c r="C21" s="17"/>
      <c r="D21" s="17"/>
      <c r="E21" s="22">
        <v>3842</v>
      </c>
      <c r="F21" s="17"/>
      <c r="G21" s="29">
        <f>2198-1066+490</f>
        <v>1622</v>
      </c>
    </row>
    <row r="22" spans="1:7" ht="18.75">
      <c r="A22" s="17"/>
      <c r="B22" s="17"/>
      <c r="C22" s="17"/>
      <c r="D22" s="17"/>
      <c r="E22" s="30">
        <f>SUM(E19:E21)</f>
        <v>102378</v>
      </c>
      <c r="F22" s="17"/>
      <c r="G22" s="30">
        <f>SUM(G18:G21)</f>
        <v>73776</v>
      </c>
    </row>
    <row r="23" spans="1:7" ht="18.75">
      <c r="A23" s="17"/>
      <c r="B23" s="17"/>
      <c r="C23" s="17"/>
      <c r="D23" s="17"/>
      <c r="E23" s="31"/>
      <c r="F23" s="17"/>
      <c r="G23" s="31"/>
    </row>
    <row r="24" spans="1:7" ht="18.75">
      <c r="A24" s="15" t="s">
        <v>17</v>
      </c>
      <c r="B24" s="17"/>
      <c r="C24" s="17"/>
      <c r="D24" s="17"/>
      <c r="E24" s="32">
        <f>E17-E22</f>
        <v>34503</v>
      </c>
      <c r="F24" s="17"/>
      <c r="G24" s="32">
        <f>G17-G22</f>
        <v>34674</v>
      </c>
    </row>
    <row r="25" spans="1:7" ht="19.5" thickBot="1">
      <c r="A25" s="17"/>
      <c r="B25" s="17"/>
      <c r="C25" s="17"/>
      <c r="D25" s="17"/>
      <c r="E25" s="33">
        <f>E11+E24</f>
        <v>138538</v>
      </c>
      <c r="F25" s="17"/>
      <c r="G25" s="33">
        <f>G11+G24</f>
        <v>123325</v>
      </c>
    </row>
    <row r="26" spans="1:7" ht="19.5" thickTop="1">
      <c r="A26" s="17"/>
      <c r="B26" s="17"/>
      <c r="C26" s="17"/>
      <c r="D26" s="17"/>
      <c r="E26" s="34"/>
      <c r="F26" s="17"/>
      <c r="G26" s="34"/>
    </row>
    <row r="27" spans="1:7" ht="18.75">
      <c r="A27" s="17"/>
      <c r="B27" s="17"/>
      <c r="C27" s="17"/>
      <c r="D27" s="17"/>
      <c r="E27" s="35"/>
      <c r="F27" s="17"/>
      <c r="G27" s="35"/>
    </row>
    <row r="28" spans="1:7" ht="18.75">
      <c r="A28" s="17"/>
      <c r="B28" s="17" t="s">
        <v>18</v>
      </c>
      <c r="C28" s="17"/>
      <c r="D28" s="17"/>
      <c r="E28" s="35"/>
      <c r="F28" s="17"/>
      <c r="G28" s="35"/>
    </row>
    <row r="29" spans="1:7" ht="18.75">
      <c r="A29" s="15" t="s">
        <v>19</v>
      </c>
      <c r="B29" s="17"/>
      <c r="C29" s="17"/>
      <c r="D29" s="17"/>
      <c r="E29" s="35"/>
      <c r="F29" s="17"/>
      <c r="G29" s="35"/>
    </row>
    <row r="30" spans="1:7" ht="18.75">
      <c r="A30" s="17"/>
      <c r="B30" s="17" t="s">
        <v>20</v>
      </c>
      <c r="C30" s="17"/>
      <c r="D30" s="17"/>
      <c r="E30" s="36">
        <v>92470</v>
      </c>
      <c r="F30" s="17"/>
      <c r="G30" s="36">
        <v>87958</v>
      </c>
    </row>
    <row r="31" spans="1:7" ht="18.75">
      <c r="A31" s="17"/>
      <c r="B31" s="17" t="s">
        <v>21</v>
      </c>
      <c r="C31" s="17"/>
      <c r="D31" s="17"/>
      <c r="E31" s="36">
        <f>32463-186</f>
        <v>32277</v>
      </c>
      <c r="F31" s="17"/>
      <c r="G31" s="36">
        <v>26904</v>
      </c>
    </row>
    <row r="32" spans="1:7" ht="18.75">
      <c r="A32" s="17"/>
      <c r="B32" s="17"/>
      <c r="C32" s="17"/>
      <c r="D32" s="17"/>
      <c r="E32" s="37">
        <f>SUM(E30:E31)</f>
        <v>124747</v>
      </c>
      <c r="F32" s="17"/>
      <c r="G32" s="37">
        <f>SUM(G30:G31)</f>
        <v>114862</v>
      </c>
    </row>
    <row r="33" spans="1:7" ht="18.75">
      <c r="A33" s="17"/>
      <c r="B33" s="17"/>
      <c r="C33" s="17"/>
      <c r="D33" s="17"/>
      <c r="E33" s="34"/>
      <c r="F33" s="17"/>
      <c r="G33" s="34"/>
    </row>
    <row r="34" spans="1:7" ht="18.75">
      <c r="A34" s="15" t="s">
        <v>22</v>
      </c>
      <c r="B34" s="17"/>
      <c r="C34" s="17"/>
      <c r="D34" s="17"/>
      <c r="E34" s="34"/>
      <c r="F34" s="17"/>
      <c r="G34" s="34"/>
    </row>
    <row r="35" spans="1:7" ht="18.75">
      <c r="A35" s="15"/>
      <c r="B35" s="17" t="s">
        <v>23</v>
      </c>
      <c r="C35" s="17"/>
      <c r="D35" s="17"/>
      <c r="E35" s="34">
        <v>6219</v>
      </c>
      <c r="F35" s="17"/>
      <c r="G35" s="34">
        <v>0</v>
      </c>
    </row>
    <row r="36" spans="1:7" ht="18.75">
      <c r="A36" s="17"/>
      <c r="B36" s="17" t="s">
        <v>24</v>
      </c>
      <c r="C36" s="17"/>
      <c r="D36" s="17"/>
      <c r="E36" s="36">
        <v>7572</v>
      </c>
      <c r="F36" s="17"/>
      <c r="G36" s="36">
        <f>9145-595-87</f>
        <v>8463</v>
      </c>
    </row>
    <row r="37" spans="1:7" ht="19.5" thickBot="1">
      <c r="A37" s="17"/>
      <c r="B37" s="17"/>
      <c r="C37" s="17"/>
      <c r="D37" s="17"/>
      <c r="E37" s="33">
        <f>E32+E36+E35</f>
        <v>138538</v>
      </c>
      <c r="F37" s="17"/>
      <c r="G37" s="33">
        <f>G32+G36</f>
        <v>123325</v>
      </c>
    </row>
    <row r="38" ht="13.5" thickTop="1"/>
  </sheetData>
  <printOptions/>
  <pageMargins left="0.75" right="0.75" top="1" bottom="1" header="0.5" footer="0.5"/>
  <pageSetup horizontalDpi="600" verticalDpi="600" orientation="portrait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="60" workbookViewId="0" topLeftCell="A1">
      <selection activeCell="I13" sqref="I13"/>
    </sheetView>
  </sheetViews>
  <sheetFormatPr defaultColWidth="9.140625" defaultRowHeight="12.75"/>
  <cols>
    <col min="1" max="1" width="39.7109375" style="3" customWidth="1"/>
    <col min="2" max="2" width="1.421875" style="3" customWidth="1"/>
    <col min="3" max="3" width="13.140625" style="3" customWidth="1"/>
    <col min="4" max="4" width="0.9921875" style="3" customWidth="1"/>
    <col min="5" max="5" width="12.8515625" style="3" customWidth="1"/>
    <col min="6" max="6" width="2.140625" style="3" customWidth="1"/>
    <col min="7" max="7" width="17.00390625" style="3" customWidth="1"/>
    <col min="8" max="8" width="0.85546875" style="3" customWidth="1"/>
    <col min="9" max="9" width="14.28125" style="3" customWidth="1"/>
    <col min="10" max="16384" width="9.140625" style="3" customWidth="1"/>
  </cols>
  <sheetData>
    <row r="1" spans="1:4" ht="22.5">
      <c r="A1" s="1" t="s">
        <v>0</v>
      </c>
      <c r="B1" s="2"/>
      <c r="C1" s="2"/>
      <c r="D1" s="2"/>
    </row>
    <row r="2" spans="1:5" ht="20.25">
      <c r="A2" s="4" t="s">
        <v>1</v>
      </c>
      <c r="B2" s="5"/>
      <c r="C2" s="5"/>
      <c r="D2" s="5"/>
      <c r="E2" s="6"/>
    </row>
    <row r="3" spans="1:5" ht="20.25">
      <c r="A3" s="4" t="s">
        <v>2</v>
      </c>
      <c r="B3" s="7"/>
      <c r="C3" s="7"/>
      <c r="D3" s="7"/>
      <c r="E3" s="6"/>
    </row>
    <row r="4" spans="1:5" ht="20.25">
      <c r="A4" s="8"/>
      <c r="B4" s="8"/>
      <c r="C4" s="8"/>
      <c r="D4" s="8"/>
      <c r="E4" s="6"/>
    </row>
    <row r="5" spans="1:5" ht="22.5">
      <c r="A5" s="9" t="s">
        <v>25</v>
      </c>
      <c r="B5" s="10"/>
      <c r="C5" s="10"/>
      <c r="D5" s="10"/>
      <c r="E5" s="6"/>
    </row>
    <row r="6" ht="22.5">
      <c r="A6" s="9" t="s">
        <v>26</v>
      </c>
    </row>
    <row r="7" ht="12.75">
      <c r="A7" s="3" t="s">
        <v>27</v>
      </c>
    </row>
    <row r="9" spans="3:9" ht="18.75">
      <c r="C9" s="55" t="s">
        <v>28</v>
      </c>
      <c r="D9" s="55"/>
      <c r="E9" s="55"/>
      <c r="F9" s="17"/>
      <c r="G9" s="55" t="s">
        <v>29</v>
      </c>
      <c r="H9" s="55"/>
      <c r="I9" s="55"/>
    </row>
    <row r="10" spans="3:9" ht="18.75">
      <c r="C10" s="56" t="s">
        <v>30</v>
      </c>
      <c r="D10" s="55"/>
      <c r="E10" s="55"/>
      <c r="G10" s="56" t="s">
        <v>30</v>
      </c>
      <c r="H10" s="55"/>
      <c r="I10" s="55"/>
    </row>
    <row r="11" spans="3:9" ht="18.75">
      <c r="C11" s="18">
        <v>2003</v>
      </c>
      <c r="D11" s="18"/>
      <c r="E11" s="18">
        <v>2002</v>
      </c>
      <c r="F11" s="18"/>
      <c r="G11" s="18">
        <v>2003</v>
      </c>
      <c r="H11" s="18"/>
      <c r="I11" s="18">
        <v>2002</v>
      </c>
    </row>
    <row r="12" spans="3:9" ht="18.75">
      <c r="C12" s="18" t="s">
        <v>31</v>
      </c>
      <c r="D12" s="18"/>
      <c r="E12" s="18" t="s">
        <v>31</v>
      </c>
      <c r="F12" s="18"/>
      <c r="G12" s="18" t="s">
        <v>31</v>
      </c>
      <c r="H12" s="18"/>
      <c r="I12" s="18" t="s">
        <v>31</v>
      </c>
    </row>
    <row r="13" spans="1:9" ht="18.75">
      <c r="A13" s="15" t="s">
        <v>32</v>
      </c>
      <c r="C13" s="38">
        <v>90852</v>
      </c>
      <c r="D13" s="38"/>
      <c r="E13" s="38">
        <v>70651</v>
      </c>
      <c r="F13" s="38"/>
      <c r="G13" s="38">
        <v>170200</v>
      </c>
      <c r="H13" s="38"/>
      <c r="I13" s="38">
        <v>128041</v>
      </c>
    </row>
    <row r="14" spans="1:9" ht="18.75">
      <c r="A14" s="17" t="s">
        <v>33</v>
      </c>
      <c r="C14" s="39">
        <v>-80853</v>
      </c>
      <c r="D14" s="38"/>
      <c r="E14" s="39">
        <v>-62556</v>
      </c>
      <c r="F14" s="38"/>
      <c r="G14" s="39">
        <v>-151049</v>
      </c>
      <c r="H14" s="38"/>
      <c r="I14" s="39">
        <v>-113814</v>
      </c>
    </row>
    <row r="15" spans="1:9" ht="18.75">
      <c r="A15" s="15" t="s">
        <v>34</v>
      </c>
      <c r="C15" s="38">
        <f>C13+C14</f>
        <v>9999</v>
      </c>
      <c r="D15" s="38"/>
      <c r="E15" s="38">
        <f>E13+E14</f>
        <v>8095</v>
      </c>
      <c r="F15" s="38"/>
      <c r="G15" s="38">
        <f>G13+G14</f>
        <v>19151</v>
      </c>
      <c r="H15" s="38"/>
      <c r="I15" s="38">
        <f>I13+I14</f>
        <v>14227</v>
      </c>
    </row>
    <row r="16" spans="1:9" ht="18.75">
      <c r="A16" s="17" t="s">
        <v>35</v>
      </c>
      <c r="C16" s="39">
        <f>-2777-186</f>
        <v>-2963</v>
      </c>
      <c r="D16" s="38"/>
      <c r="E16" s="39">
        <v>-2389</v>
      </c>
      <c r="F16" s="38"/>
      <c r="G16" s="39">
        <f>-2777-1944-186</f>
        <v>-4907</v>
      </c>
      <c r="H16" s="38"/>
      <c r="I16" s="39">
        <v>-3937</v>
      </c>
    </row>
    <row r="17" spans="1:9" ht="18.75">
      <c r="A17" s="15" t="s">
        <v>36</v>
      </c>
      <c r="C17" s="38">
        <f>C15+C16</f>
        <v>7036</v>
      </c>
      <c r="D17" s="38"/>
      <c r="E17" s="38">
        <f>E15+E16</f>
        <v>5706</v>
      </c>
      <c r="F17" s="38"/>
      <c r="G17" s="38">
        <f>G15+G16</f>
        <v>14244</v>
      </c>
      <c r="H17" s="38"/>
      <c r="I17" s="38">
        <f>I15+I16</f>
        <v>10290</v>
      </c>
    </row>
    <row r="18" spans="1:9" ht="18.75">
      <c r="A18" s="17" t="s">
        <v>37</v>
      </c>
      <c r="C18" s="38">
        <v>-498</v>
      </c>
      <c r="D18" s="38"/>
      <c r="E18" s="38">
        <v>-299</v>
      </c>
      <c r="F18" s="38"/>
      <c r="G18" s="38">
        <f>-499-432</f>
        <v>-931</v>
      </c>
      <c r="H18" s="38"/>
      <c r="I18" s="38">
        <v>-618</v>
      </c>
    </row>
    <row r="19" spans="1:9" ht="18.75">
      <c r="A19" s="17" t="s">
        <v>38</v>
      </c>
      <c r="C19" s="39">
        <v>153</v>
      </c>
      <c r="D19" s="38"/>
      <c r="E19" s="39">
        <v>266</v>
      </c>
      <c r="F19" s="38"/>
      <c r="G19" s="39">
        <f>155+153</f>
        <v>308</v>
      </c>
      <c r="H19" s="38"/>
      <c r="I19" s="39">
        <v>513</v>
      </c>
    </row>
    <row r="20" spans="1:9" ht="18.75">
      <c r="A20" s="15" t="s">
        <v>39</v>
      </c>
      <c r="C20" s="38">
        <f>C17+C18+C19</f>
        <v>6691</v>
      </c>
      <c r="D20" s="38"/>
      <c r="E20" s="38">
        <f>E17+E18+E19</f>
        <v>5673</v>
      </c>
      <c r="F20" s="38"/>
      <c r="G20" s="38">
        <f>G17+G18+G19</f>
        <v>13621</v>
      </c>
      <c r="H20" s="38"/>
      <c r="I20" s="38">
        <f>I17+I18+I19</f>
        <v>10185</v>
      </c>
    </row>
    <row r="21" spans="1:9" ht="18.75">
      <c r="A21" s="17" t="s">
        <v>40</v>
      </c>
      <c r="C21" s="38">
        <v>-1806</v>
      </c>
      <c r="D21" s="38"/>
      <c r="E21" s="38">
        <v>-1313</v>
      </c>
      <c r="F21" s="38"/>
      <c r="G21" s="38">
        <f>-1874-1806</f>
        <v>-3680</v>
      </c>
      <c r="H21" s="38"/>
      <c r="I21" s="38">
        <v>-2576</v>
      </c>
    </row>
    <row r="22" spans="1:9" ht="19.5" thickBot="1">
      <c r="A22" s="15" t="s">
        <v>41</v>
      </c>
      <c r="C22" s="40">
        <f>C20+C21</f>
        <v>4885</v>
      </c>
      <c r="D22" s="38"/>
      <c r="E22" s="40">
        <f>E20+E21</f>
        <v>4360</v>
      </c>
      <c r="F22" s="38"/>
      <c r="G22" s="40">
        <f>G20+G21</f>
        <v>9941</v>
      </c>
      <c r="H22" s="38"/>
      <c r="I22" s="40">
        <f>I20+I21</f>
        <v>7609</v>
      </c>
    </row>
    <row r="23" spans="1:9" ht="20.25" thickBot="1" thickTop="1">
      <c r="A23" s="17" t="s">
        <v>42</v>
      </c>
      <c r="C23" s="41">
        <f>C$22/92470.348*100</f>
        <v>5.2827745387094245</v>
      </c>
      <c r="D23" s="38"/>
      <c r="E23" s="41">
        <f>E$22/87958.448*100</f>
        <v>4.956886005992284</v>
      </c>
      <c r="F23" s="38"/>
      <c r="G23" s="41">
        <f>G$22/92470.348*100</f>
        <v>10.750473221967328</v>
      </c>
      <c r="H23" s="38"/>
      <c r="I23" s="41">
        <f>I22/87958.447*100</f>
        <v>8.65067569917418</v>
      </c>
    </row>
    <row r="24" spans="1:9" ht="20.25" thickBot="1" thickTop="1">
      <c r="A24" s="17" t="s">
        <v>43</v>
      </c>
      <c r="C24" s="41">
        <f>C$22/(92470.748+2617.935)*100</f>
        <v>5.1373095576473595</v>
      </c>
      <c r="D24" s="38"/>
      <c r="E24" s="41">
        <v>4.8</v>
      </c>
      <c r="F24" s="38"/>
      <c r="G24" s="41">
        <f>G22/(92470.348+2332.383)*100</f>
        <v>10.485984839402992</v>
      </c>
      <c r="H24" s="38"/>
      <c r="I24" s="41">
        <v>8.32</v>
      </c>
    </row>
    <row r="25" ht="13.5" thickTop="1"/>
  </sheetData>
  <mergeCells count="4">
    <mergeCell ref="C9:E9"/>
    <mergeCell ref="G9:I9"/>
    <mergeCell ref="C10:E10"/>
    <mergeCell ref="G10:I10"/>
  </mergeCells>
  <printOptions/>
  <pageMargins left="0.75" right="0.75" top="1" bottom="1" header="0.5" footer="0.5"/>
  <pageSetup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60" workbookViewId="0" topLeftCell="A1">
      <selection activeCell="G1" sqref="G1"/>
    </sheetView>
  </sheetViews>
  <sheetFormatPr defaultColWidth="9.140625" defaultRowHeight="12.75"/>
  <cols>
    <col min="1" max="1" width="42.8515625" style="3" customWidth="1"/>
    <col min="2" max="2" width="1.28515625" style="3" customWidth="1"/>
    <col min="3" max="3" width="11.28125" style="3" bestFit="1" customWidth="1"/>
    <col min="4" max="4" width="0.85546875" style="3" customWidth="1"/>
    <col min="5" max="5" width="11.421875" style="3" customWidth="1"/>
    <col min="6" max="6" width="0.85546875" style="3" customWidth="1"/>
    <col min="7" max="7" width="15.421875" style="3" customWidth="1"/>
    <col min="8" max="8" width="0.71875" style="3" customWidth="1"/>
    <col min="9" max="9" width="12.7109375" style="3" bestFit="1" customWidth="1"/>
    <col min="10" max="16384" width="9.140625" style="3" customWidth="1"/>
  </cols>
  <sheetData>
    <row r="1" ht="22.5">
      <c r="A1" s="1" t="s">
        <v>0</v>
      </c>
    </row>
    <row r="2" spans="1:3" ht="18.75">
      <c r="A2" s="4" t="s">
        <v>1</v>
      </c>
      <c r="C2" s="52"/>
    </row>
    <row r="3" ht="18.75">
      <c r="A3" s="4" t="s">
        <v>2</v>
      </c>
    </row>
    <row r="4" spans="1:3" ht="20.25">
      <c r="A4" s="8"/>
      <c r="C4" s="53"/>
    </row>
    <row r="5" spans="1:3" ht="22.5">
      <c r="A5" s="9" t="s">
        <v>65</v>
      </c>
      <c r="C5" s="53"/>
    </row>
    <row r="6" ht="22.5">
      <c r="A6" s="9" t="s">
        <v>45</v>
      </c>
    </row>
    <row r="7" ht="22.5">
      <c r="A7" s="9"/>
    </row>
    <row r="8" spans="3:9" ht="18.75">
      <c r="C8" s="18"/>
      <c r="D8" s="18"/>
      <c r="E8" s="18"/>
      <c r="F8" s="18"/>
      <c r="G8" s="18" t="s">
        <v>66</v>
      </c>
      <c r="H8" s="18"/>
      <c r="I8" s="18"/>
    </row>
    <row r="9" spans="3:9" ht="18.75">
      <c r="C9" s="18" t="s">
        <v>67</v>
      </c>
      <c r="D9" s="18"/>
      <c r="E9" s="18" t="s">
        <v>68</v>
      </c>
      <c r="F9" s="18"/>
      <c r="G9" s="18" t="s">
        <v>69</v>
      </c>
      <c r="H9" s="18"/>
      <c r="I9" s="18"/>
    </row>
    <row r="10" spans="3:9" ht="18.75">
      <c r="C10" s="18" t="s">
        <v>70</v>
      </c>
      <c r="D10" s="18"/>
      <c r="E10" s="18" t="s">
        <v>71</v>
      </c>
      <c r="F10" s="18"/>
      <c r="G10" s="18" t="s">
        <v>72</v>
      </c>
      <c r="H10" s="18"/>
      <c r="I10" s="18" t="s">
        <v>73</v>
      </c>
    </row>
    <row r="11" spans="3:9" ht="18.75">
      <c r="C11" s="18" t="s">
        <v>31</v>
      </c>
      <c r="E11" s="18" t="s">
        <v>31</v>
      </c>
      <c r="G11" s="18" t="s">
        <v>31</v>
      </c>
      <c r="I11" s="18" t="s">
        <v>31</v>
      </c>
    </row>
    <row r="14" spans="1:9" ht="19.5">
      <c r="A14" s="54" t="s">
        <v>74</v>
      </c>
      <c r="C14" s="43">
        <v>87958</v>
      </c>
      <c r="D14" s="43"/>
      <c r="E14" s="43">
        <v>2766</v>
      </c>
      <c r="F14" s="43"/>
      <c r="G14" s="43">
        <v>24138</v>
      </c>
      <c r="H14" s="43"/>
      <c r="I14" s="43">
        <f>SUM(C14:G14)</f>
        <v>114862</v>
      </c>
    </row>
    <row r="15" spans="1:9" ht="18.75">
      <c r="A15" s="17" t="s">
        <v>75</v>
      </c>
      <c r="C15" s="43">
        <f>3413+1099</f>
        <v>4512</v>
      </c>
      <c r="D15" s="43"/>
      <c r="E15" s="43">
        <v>0</v>
      </c>
      <c r="F15" s="43"/>
      <c r="G15" s="43">
        <v>0</v>
      </c>
      <c r="H15" s="43"/>
      <c r="I15" s="43">
        <v>4512</v>
      </c>
    </row>
    <row r="16" spans="1:9" ht="18.75">
      <c r="A16" s="17" t="s">
        <v>41</v>
      </c>
      <c r="C16" s="43">
        <v>0</v>
      </c>
      <c r="D16" s="43"/>
      <c r="E16" s="43">
        <v>0</v>
      </c>
      <c r="F16" s="43"/>
      <c r="G16" s="43">
        <f>10127-186</f>
        <v>9941</v>
      </c>
      <c r="H16" s="43"/>
      <c r="I16" s="43">
        <f>SUM(C16:G16)</f>
        <v>9941</v>
      </c>
    </row>
    <row r="17" spans="1:9" ht="18.75">
      <c r="A17" s="17" t="s">
        <v>76</v>
      </c>
      <c r="C17" s="43">
        <v>0</v>
      </c>
      <c r="D17" s="43"/>
      <c r="E17" s="43">
        <v>0</v>
      </c>
      <c r="F17" s="43"/>
      <c r="G17" s="43">
        <v>-4568</v>
      </c>
      <c r="H17" s="43"/>
      <c r="I17" s="43">
        <f>SUM(C17:G17)</f>
        <v>-4568</v>
      </c>
    </row>
    <row r="18" spans="1:9" ht="20.25" thickBot="1">
      <c r="A18" s="54" t="s">
        <v>77</v>
      </c>
      <c r="C18" s="51">
        <f>SUM(C14:C17)</f>
        <v>92470</v>
      </c>
      <c r="D18" s="51"/>
      <c r="E18" s="51">
        <f>SUM(E14:E17)</f>
        <v>2766</v>
      </c>
      <c r="F18" s="51"/>
      <c r="G18" s="51">
        <f>SUM(G14:G17)</f>
        <v>29511</v>
      </c>
      <c r="H18" s="51"/>
      <c r="I18" s="51">
        <f>SUM(I14:I17)</f>
        <v>124747</v>
      </c>
    </row>
    <row r="19" ht="13.5" thickTop="1"/>
  </sheetData>
  <printOptions/>
  <pageMargins left="0.75" right="0.75" top="1" bottom="1" header="0.5" footer="0.5"/>
  <pageSetup horizontalDpi="600" verticalDpi="600" orientation="portrait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tabSelected="1" view="pageBreakPreview" zoomScale="60" workbookViewId="0" topLeftCell="A18">
      <selection activeCell="A46" sqref="A46"/>
    </sheetView>
  </sheetViews>
  <sheetFormatPr defaultColWidth="9.140625" defaultRowHeight="12.75"/>
  <cols>
    <col min="1" max="1" width="4.28125" style="0" customWidth="1"/>
    <col min="2" max="2" width="66.00390625" style="0" customWidth="1"/>
    <col min="3" max="3" width="14.00390625" style="0" customWidth="1"/>
    <col min="4" max="4" width="3.421875" style="0" customWidth="1"/>
  </cols>
  <sheetData>
    <row r="1" ht="22.5">
      <c r="A1" s="1" t="s">
        <v>0</v>
      </c>
    </row>
    <row r="2" ht="18.75">
      <c r="A2" s="4" t="s">
        <v>1</v>
      </c>
    </row>
    <row r="3" ht="18.75">
      <c r="A3" s="4" t="s">
        <v>2</v>
      </c>
    </row>
    <row r="4" ht="20.25">
      <c r="A4" s="8"/>
    </row>
    <row r="5" ht="22.5">
      <c r="A5" s="9" t="s">
        <v>44</v>
      </c>
    </row>
    <row r="6" ht="22.5">
      <c r="A6" s="9" t="s">
        <v>45</v>
      </c>
    </row>
    <row r="9" spans="3:4" ht="18.75">
      <c r="C9" s="18" t="s">
        <v>5</v>
      </c>
      <c r="D9" s="42"/>
    </row>
    <row r="10" spans="3:4" ht="18.75">
      <c r="C10" s="18" t="s">
        <v>7</v>
      </c>
      <c r="D10" s="42"/>
    </row>
    <row r="11" ht="12.75">
      <c r="D11" s="42"/>
    </row>
    <row r="12" spans="1:4" ht="18.75">
      <c r="A12" s="17" t="s">
        <v>46</v>
      </c>
      <c r="B12" s="17"/>
      <c r="C12" s="17"/>
      <c r="D12" s="42"/>
    </row>
    <row r="13" spans="1:4" ht="18.75">
      <c r="A13" s="17"/>
      <c r="B13" s="17" t="s">
        <v>47</v>
      </c>
      <c r="C13" s="43">
        <v>13621</v>
      </c>
      <c r="D13" s="44"/>
    </row>
    <row r="14" spans="1:4" ht="18.75">
      <c r="A14" s="17"/>
      <c r="B14" s="17"/>
      <c r="C14" s="43"/>
      <c r="D14" s="42"/>
    </row>
    <row r="15" spans="1:4" ht="18.75">
      <c r="A15" s="17"/>
      <c r="B15" s="17" t="s">
        <v>48</v>
      </c>
      <c r="C15" s="43">
        <f>5334+369</f>
        <v>5703</v>
      </c>
      <c r="D15" s="42"/>
    </row>
    <row r="16" spans="1:4" ht="18.75">
      <c r="A16" s="17"/>
      <c r="B16" s="17" t="s">
        <v>49</v>
      </c>
      <c r="C16" s="43">
        <f>-2351-308+931</f>
        <v>-1728</v>
      </c>
      <c r="D16" s="42"/>
    </row>
    <row r="17" spans="1:4" ht="18.75">
      <c r="A17" s="17"/>
      <c r="B17" s="17"/>
      <c r="C17" s="43"/>
      <c r="D17" s="42"/>
    </row>
    <row r="18" spans="1:4" ht="18.75">
      <c r="A18" s="17" t="s">
        <v>50</v>
      </c>
      <c r="B18" s="17"/>
      <c r="C18" s="43">
        <f>SUM(C13:C16)</f>
        <v>17596</v>
      </c>
      <c r="D18" s="45"/>
    </row>
    <row r="19" spans="1:4" ht="18.75">
      <c r="A19" s="17"/>
      <c r="B19" s="17"/>
      <c r="C19" s="43"/>
      <c r="D19" s="42"/>
    </row>
    <row r="20" spans="1:4" ht="18.75">
      <c r="A20" s="17" t="s">
        <v>51</v>
      </c>
      <c r="B20" s="17"/>
      <c r="C20" s="43"/>
      <c r="D20" s="42"/>
    </row>
    <row r="21" spans="1:4" ht="18.75">
      <c r="A21" s="17"/>
      <c r="B21" s="17" t="s">
        <v>52</v>
      </c>
      <c r="C21" s="46">
        <v>-28431</v>
      </c>
      <c r="D21" s="44"/>
    </row>
    <row r="22" spans="1:4" ht="18.75">
      <c r="A22" s="17"/>
      <c r="B22" s="17" t="s">
        <v>53</v>
      </c>
      <c r="C22" s="47">
        <v>28602</v>
      </c>
      <c r="D22" s="42"/>
    </row>
    <row r="23" spans="1:4" ht="18.75">
      <c r="A23" s="17"/>
      <c r="B23" s="17"/>
      <c r="C23" s="43"/>
      <c r="D23" s="42"/>
    </row>
    <row r="24" spans="1:4" ht="18.75">
      <c r="A24" s="17" t="s">
        <v>54</v>
      </c>
      <c r="B24" s="17"/>
      <c r="C24" s="48">
        <f>SUM(C18:C22)</f>
        <v>17767</v>
      </c>
      <c r="D24" s="45"/>
    </row>
    <row r="25" spans="1:4" ht="18.75">
      <c r="A25" s="17"/>
      <c r="B25" s="17"/>
      <c r="C25" s="43"/>
      <c r="D25" s="42"/>
    </row>
    <row r="26" spans="1:4" ht="18.75">
      <c r="A26" s="17"/>
      <c r="B26" s="17"/>
      <c r="C26" s="43"/>
      <c r="D26" s="42"/>
    </row>
    <row r="27" spans="1:4" ht="18.75">
      <c r="A27" s="17" t="s">
        <v>55</v>
      </c>
      <c r="B27" s="17"/>
      <c r="C27" s="43"/>
      <c r="D27" s="42"/>
    </row>
    <row r="28" spans="1:4" ht="18.75">
      <c r="A28" s="17"/>
      <c r="B28" s="49" t="s">
        <v>56</v>
      </c>
      <c r="C28" s="43">
        <f>92470-87958</f>
        <v>4512</v>
      </c>
      <c r="D28" s="44"/>
    </row>
    <row r="29" spans="1:4" ht="18.75">
      <c r="A29" s="17"/>
      <c r="B29" s="49" t="s">
        <v>57</v>
      </c>
      <c r="C29" s="43">
        <f>-41037+308</f>
        <v>-40729</v>
      </c>
      <c r="D29" s="50"/>
    </row>
    <row r="30" spans="1:4" ht="18.75">
      <c r="A30" s="17"/>
      <c r="B30" s="17"/>
      <c r="C30" s="43"/>
      <c r="D30" s="42"/>
    </row>
    <row r="31" spans="1:4" ht="18.75">
      <c r="A31" s="17" t="s">
        <v>78</v>
      </c>
      <c r="B31" s="17"/>
      <c r="C31" s="48">
        <f>SUM(C28:C30)</f>
        <v>-36217</v>
      </c>
      <c r="D31" s="45"/>
    </row>
    <row r="32" spans="1:4" ht="18.75">
      <c r="A32" s="17"/>
      <c r="B32" s="17"/>
      <c r="C32" s="43"/>
      <c r="D32" s="42"/>
    </row>
    <row r="33" spans="1:4" ht="18.75">
      <c r="A33" s="17" t="s">
        <v>58</v>
      </c>
      <c r="B33" s="17"/>
      <c r="C33" s="43"/>
      <c r="D33" s="42"/>
    </row>
    <row r="34" spans="1:4" ht="18.75">
      <c r="A34" s="17"/>
      <c r="B34" s="49" t="s">
        <v>59</v>
      </c>
      <c r="C34" s="43">
        <f>29060+6219</f>
        <v>35279</v>
      </c>
      <c r="D34" s="44"/>
    </row>
    <row r="35" spans="1:4" ht="18.75">
      <c r="A35" s="17"/>
      <c r="B35" s="49" t="s">
        <v>60</v>
      </c>
      <c r="C35" s="43">
        <v>-4568</v>
      </c>
      <c r="D35" s="44"/>
    </row>
    <row r="36" spans="1:4" ht="18.75">
      <c r="A36" s="17"/>
      <c r="B36" s="49" t="s">
        <v>61</v>
      </c>
      <c r="C36" s="43">
        <v>-931</v>
      </c>
      <c r="D36" s="44"/>
    </row>
    <row r="37" spans="1:4" ht="18.75">
      <c r="A37" s="17"/>
      <c r="B37" s="17"/>
      <c r="C37" s="43"/>
      <c r="D37" s="42"/>
    </row>
    <row r="38" spans="1:4" ht="18.75">
      <c r="A38" s="17"/>
      <c r="B38" s="17" t="s">
        <v>79</v>
      </c>
      <c r="C38" s="48">
        <f>SUM(C34:C37)</f>
        <v>29780</v>
      </c>
      <c r="D38" s="45"/>
    </row>
    <row r="39" spans="1:4" ht="18.75">
      <c r="A39" s="17"/>
      <c r="B39" s="17"/>
      <c r="C39" s="43"/>
      <c r="D39" s="42"/>
    </row>
    <row r="40" spans="1:4" ht="18.75">
      <c r="A40" s="17" t="s">
        <v>62</v>
      </c>
      <c r="B40" s="17"/>
      <c r="C40" s="43">
        <f>C24+C31+C38</f>
        <v>11330</v>
      </c>
      <c r="D40" s="45"/>
    </row>
    <row r="41" spans="1:4" ht="18.75">
      <c r="A41" s="17"/>
      <c r="B41" s="17"/>
      <c r="C41" s="43"/>
      <c r="D41" s="42"/>
    </row>
    <row r="42" spans="1:4" ht="18.75">
      <c r="A42" s="17" t="s">
        <v>63</v>
      </c>
      <c r="B42" s="17"/>
      <c r="C42" s="43">
        <v>30322</v>
      </c>
      <c r="D42" s="44"/>
    </row>
    <row r="43" spans="1:4" ht="18.75">
      <c r="A43" s="17"/>
      <c r="B43" s="17"/>
      <c r="C43" s="43"/>
      <c r="D43" s="42"/>
    </row>
    <row r="44" spans="1:4" ht="19.5" thickBot="1">
      <c r="A44" s="17" t="s">
        <v>64</v>
      </c>
      <c r="B44" s="17"/>
      <c r="C44" s="51">
        <f>C42+C40</f>
        <v>41652</v>
      </c>
      <c r="D44" s="45"/>
    </row>
    <row r="45" spans="1:4" ht="19.5" thickTop="1">
      <c r="A45" s="17"/>
      <c r="B45" s="17"/>
      <c r="C45" s="43"/>
      <c r="D45" s="42"/>
    </row>
  </sheetData>
  <printOptions/>
  <pageMargins left="0.75" right="0.75" top="1" bottom="1" header="0.5" footer="0.5"/>
  <pageSetup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M &amp; C Services Sdn Bhd</cp:lastModifiedBy>
  <cp:lastPrinted>2003-11-05T07:30:28Z</cp:lastPrinted>
  <dcterms:created xsi:type="dcterms:W3CDTF">2003-10-16T07:39:47Z</dcterms:created>
  <dcterms:modified xsi:type="dcterms:W3CDTF">2003-11-03T17:30:46Z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